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525" windowWidth="10860" windowHeight="5580" activeTab="1"/>
  </bookViews>
  <sheets>
    <sheet name="Отчет об исполнении" sheetId="1" r:id="rId1"/>
    <sheet name="Инфографика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E79" i="1" l="1"/>
  <c r="D79" i="1"/>
  <c r="F35" i="1" l="1"/>
  <c r="F34" i="1"/>
  <c r="F84" i="1" l="1"/>
  <c r="D100" i="1"/>
  <c r="E98" i="1"/>
  <c r="D98" i="1"/>
  <c r="F53" i="1"/>
  <c r="F52" i="1"/>
  <c r="F51" i="1"/>
  <c r="F50" i="1"/>
  <c r="F43" i="1"/>
  <c r="F42" i="1"/>
  <c r="F41" i="1"/>
  <c r="F40" i="1"/>
  <c r="F33" i="1"/>
  <c r="F31" i="1"/>
  <c r="F29" i="1"/>
  <c r="F28" i="1"/>
  <c r="F25" i="1"/>
  <c r="F24" i="1"/>
  <c r="F22" i="1"/>
  <c r="F21" i="1"/>
  <c r="F19" i="1"/>
  <c r="F17" i="1"/>
  <c r="F15" i="1"/>
  <c r="F14" i="1"/>
  <c r="F13" i="1"/>
  <c r="F12" i="1"/>
  <c r="F10" i="1"/>
  <c r="F9" i="1"/>
  <c r="E16" i="1"/>
  <c r="E67" i="1" l="1"/>
  <c r="E11" i="1"/>
  <c r="E90" i="1" l="1"/>
  <c r="E74" i="1"/>
  <c r="E60" i="1"/>
  <c r="E70" i="1"/>
  <c r="E81" i="1"/>
  <c r="E87" i="1"/>
  <c r="E92" i="1"/>
  <c r="E102" i="1"/>
  <c r="D70" i="1"/>
  <c r="D81" i="1"/>
  <c r="E49" i="1"/>
  <c r="E8" i="1"/>
  <c r="E20" i="1"/>
  <c r="F20" i="1" s="1"/>
  <c r="E23" i="1"/>
  <c r="E27" i="1"/>
  <c r="F27" i="1" s="1"/>
  <c r="E32" i="1"/>
  <c r="E39" i="1"/>
  <c r="F39" i="1" s="1"/>
  <c r="E44" i="1"/>
  <c r="F69" i="1"/>
  <c r="F98" i="1"/>
  <c r="D67" i="1"/>
  <c r="D49" i="1"/>
  <c r="D48" i="1" s="1"/>
  <c r="D47" i="1" s="1"/>
  <c r="D16" i="1"/>
  <c r="F16" i="1" s="1"/>
  <c r="D44" i="1"/>
  <c r="D8" i="1"/>
  <c r="D20" i="1"/>
  <c r="D23" i="1"/>
  <c r="D27" i="1"/>
  <c r="D32" i="1"/>
  <c r="D39" i="1"/>
  <c r="D37" i="1"/>
  <c r="D11" i="1"/>
  <c r="F11" i="1" s="1"/>
  <c r="E100" i="1"/>
  <c r="F100" i="1" s="1"/>
  <c r="D102" i="1"/>
  <c r="D60" i="1"/>
  <c r="D74" i="1"/>
  <c r="D87" i="1"/>
  <c r="D90" i="1"/>
  <c r="D92" i="1"/>
  <c r="F68" i="1"/>
  <c r="F103" i="1"/>
  <c r="F101" i="1"/>
  <c r="F99" i="1"/>
  <c r="F97" i="1"/>
  <c r="F96" i="1"/>
  <c r="F95" i="1"/>
  <c r="F94" i="1"/>
  <c r="F93" i="1"/>
  <c r="F89" i="1"/>
  <c r="F88" i="1"/>
  <c r="F66" i="1"/>
  <c r="F64" i="1"/>
  <c r="F63" i="1"/>
  <c r="F62" i="1"/>
  <c r="F61" i="1"/>
  <c r="F86" i="1"/>
  <c r="F85" i="1"/>
  <c r="F83" i="1"/>
  <c r="F82" i="1"/>
  <c r="F91" i="1"/>
  <c r="F90" i="1"/>
  <c r="E37" i="1"/>
  <c r="F78" i="1"/>
  <c r="F75" i="1"/>
  <c r="F76" i="1"/>
  <c r="F72" i="1"/>
  <c r="F102" i="1"/>
  <c r="F73" i="1"/>
  <c r="F77" i="1"/>
  <c r="F71" i="1"/>
  <c r="F74" i="1" l="1"/>
  <c r="D104" i="1"/>
  <c r="F70" i="1"/>
  <c r="E7" i="1"/>
  <c r="F87" i="1"/>
  <c r="F92" i="1"/>
  <c r="E48" i="1"/>
  <c r="E47" i="1" s="1"/>
  <c r="F49" i="1"/>
  <c r="F32" i="1"/>
  <c r="F23" i="1"/>
  <c r="F8" i="1"/>
  <c r="E59" i="1"/>
  <c r="E104" i="1"/>
  <c r="D59" i="1"/>
  <c r="D7" i="1"/>
  <c r="F81" i="1"/>
  <c r="F60" i="1"/>
  <c r="F47" i="1" l="1"/>
  <c r="F48" i="1"/>
  <c r="F104" i="1"/>
  <c r="F59" i="1"/>
  <c r="F7" i="1"/>
  <c r="D6" i="1"/>
  <c r="D58" i="1" s="1"/>
  <c r="D105" i="1" s="1"/>
  <c r="E6" i="1" l="1"/>
  <c r="E58" i="1" s="1"/>
  <c r="F58" i="1" s="1"/>
  <c r="E105" i="1" l="1"/>
  <c r="F6" i="1"/>
</calcChain>
</file>

<file path=xl/sharedStrings.xml><?xml version="1.0" encoding="utf-8"?>
<sst xmlns="http://schemas.openxmlformats.org/spreadsheetml/2006/main" count="204" uniqueCount="199">
  <si>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</si>
  <si>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</si>
  <si>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</si>
  <si>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факт. исполнен. к плану года, %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</si>
  <si>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</si>
  <si>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</si>
  <si>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</si>
  <si>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</si>
  <si>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</si>
  <si>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</si>
  <si>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</si>
  <si>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</si>
  <si>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</si>
  <si>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</si>
  <si>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</si>
  <si>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</si>
  <si>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</si>
  <si>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</si>
  <si>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</si>
  <si>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</si>
  <si>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</si>
  <si>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</si>
  <si>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</si>
  <si>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</si>
  <si>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</si>
  <si>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</si>
  <si>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</si>
  <si>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</si>
  <si>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</si>
  <si>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</si>
  <si>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</si>
  <si>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</si>
  <si>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</si>
  <si>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</si>
  <si>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</si>
  <si>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</si>
  <si>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</si>
  <si>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</si>
  <si>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Единый налог на вмененный доход для определенных видов деятельности 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</si>
  <si>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</si>
  <si>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</si>
  <si>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</si>
  <si>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</si>
  <si>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2 02 01000 00 0000 151</t>
  </si>
  <si>
    <t>2 02 02000 00 0000 151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</si>
  <si>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</si>
  <si>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</si>
  <si>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</si>
  <si>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</si>
  <si>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1 15 00000 00 0000 000    </t>
  </si>
  <si>
    <t>АДМИНИСТРАТИВНЫЕ ПЛАТЕЖИ И СБОРЫ</t>
  </si>
  <si>
    <t xml:space="preserve">1 06 06000 00 0000 110 </t>
  </si>
  <si>
    <t>2 02 01001 00 0000 151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</si>
  <si>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</si>
  <si>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</si>
  <si>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</si>
  <si>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</si>
  <si>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</si>
  <si>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2 02 03000 00 0000 151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</si>
  <si>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</si>
  <si>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</si>
  <si>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</si>
  <si>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</si>
  <si>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</si>
  <si>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2 02 01003 00 0000 151</t>
  </si>
  <si>
    <t>0412</t>
  </si>
  <si>
    <t>Безвозмездные поступления от бюджетов других уровней</t>
  </si>
  <si>
    <t>Доходы от перечисления части прибыли, остающейся после уплаты налогов и иных обязательных платежей</t>
  </si>
  <si>
    <t>1 11 05000 00 0000 120</t>
  </si>
  <si>
    <t>1 11 07000 00 0000 120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</si>
  <si>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</si>
  <si>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</si>
  <si>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</si>
  <si>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</si>
  <si>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</si>
  <si>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</si>
  <si>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</si>
  <si>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</si>
  <si>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</si>
  <si>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</si>
  <si>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</si>
  <si>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</si>
  <si>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</si>
  <si>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</si>
  <si>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</si>
  <si>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2 19 04000 04 0000 151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</si>
  <si>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</si>
  <si>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</si>
  <si>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</si>
  <si>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1 08 07150 01 0000 110</t>
  </si>
  <si>
    <t>Государственная пошлина за выдачу разрешения на установку рекламной конструкции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</si>
  <si>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</si>
  <si>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</si>
  <si>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</si>
  <si>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</t>
  </si>
  <si>
    <t>1 12 01030 01 0000 120</t>
  </si>
  <si>
    <t>Плата за выбросы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</si>
  <si>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</si>
  <si>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</si>
  <si>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</si>
  <si>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</si>
  <si>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</si>
  <si>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</si>
  <si>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</si>
  <si>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</si>
  <si>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</si>
  <si>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</si>
  <si>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</si>
  <si>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</si>
  <si>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</si>
  <si>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</si>
  <si>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1 03 02250 01 0000 110</t>
  </si>
  <si>
    <t>1 03 02260 01 0000 110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</si>
  <si>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</si>
  <si>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</si>
  <si>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</si>
  <si>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</si>
  <si>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2 02 04000 00 0000 151</t>
  </si>
  <si>
    <t>Иные межбюджетные трансферты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</si>
  <si>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</si>
  <si>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</si>
  <si>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Прочие доходы от использования имущества и прав, находящихся в государственной и муниципальной собственности (соцнайм)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</si>
  <si>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</si>
  <si>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</si>
  <si>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</si>
  <si>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</si>
  <si>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</si>
  <si>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</si>
  <si>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</si>
  <si>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</si>
  <si>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</si>
  <si>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</si>
  <si>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</si>
  <si>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</si>
  <si>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</si>
  <si>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</si>
  <si>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</si>
  <si>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</si>
  <si>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0111</t>
  </si>
  <si>
    <t>Резервные фонды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</si>
  <si>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</si>
  <si>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</si>
  <si>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</si>
  <si>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</si>
  <si>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</si>
  <si>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</si>
  <si>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</si>
  <si>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</si>
  <si>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</si>
  <si>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</si>
  <si>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</si>
  <si>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</si>
  <si>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</si>
  <si>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</si>
  <si>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</si>
  <si>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</si>
  <si>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</si>
  <si>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1304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</si>
  <si>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</si>
  <si>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</si>
  <si>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</si>
  <si>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</si>
  <si>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ПРОЧИЕ НЕНАЛОГОВЫЕ ДОХОДЫ</t>
  </si>
  <si>
    <t>Невыясненные поступления</t>
  </si>
  <si>
    <t>Прочие неналоговые доходы</t>
  </si>
  <si>
    <t>1 17 00000 00 0000 000</t>
  </si>
  <si>
    <t>1 17 01000 00 0000 180</t>
  </si>
  <si>
    <t>1 17 05000 00 0000 180</t>
  </si>
  <si>
    <t>0314</t>
  </si>
  <si>
    <t>Другие вопросы в области национальной безопасности и правоохранительной деятельности</t>
  </si>
  <si>
    <t>Руководитель финансового управления администрации города Енисейска                           Ш.Г.Исмагилов</t>
  </si>
  <si>
    <t>Единый сельскохозяйственный налог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</si>
  <si>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</si>
  <si>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</si>
  <si>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</si>
  <si>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</si>
  <si>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</si>
  <si>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</si>
  <si>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</si>
  <si>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</si>
  <si>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</si>
  <si>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</si>
  <si>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</si>
  <si>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</si>
  <si>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</si>
  <si>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</si>
  <si>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Доходы бюджетов городских округов от возврата иными организациями остатков субсидий прошлых лет</t>
  </si>
  <si>
    <t>2 18 04030 04 0000 180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</si>
  <si>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</si>
  <si>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</si>
  <si>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св.100</t>
  </si>
  <si>
    <t>ЗАДОЛЖЕННОСТЬ И ПЕРЕРАСЧЕТЫ ПО ОТМЕНЕННЫМ НАЛОГАМ, СБОРАМ И ИНЫМ ОБЯЗАТЕЛЬНЫМ ПЛАТЕЖАМ</t>
  </si>
  <si>
    <t>1 09 00000 00 0000 000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</si>
  <si>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</si>
  <si>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</si>
  <si>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</si>
  <si>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</si>
  <si>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r>
      <t>ОТЧЕТ ОБ ИСПОЛНЕНИИ БЮДЖЕТА ГОРОДА ЕНИСЕЙСКА</t>
    </r>
    <r>
      <rPr>
        <b/>
        <sz val="11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на 01.07.2017 г.</t>
    </r>
  </si>
  <si>
    <t>Текущее исполнение городского бюджета на 01.07.2017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</si>
</sst>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Courier New"/>
      <family val="3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49" fontId="8" fillId="0" borderId="0" xfId="0" applyNumberFormat="1" applyFont="1" applyBorder="1"/>
    <xf numFmtId="0" fontId="12" fillId="0" borderId="0" xfId="0" applyFont="1" applyBorder="1" applyAlignment="1">
      <alignment horizontal="left" wrapText="1"/>
    </xf>
    <xf numFmtId="0" fontId="8" fillId="0" borderId="0" xfId="0" applyFont="1" applyBorder="1"/>
    <xf numFmtId="49" fontId="13" fillId="0" borderId="0" xfId="0" applyNumberFormat="1" applyFont="1" applyBorder="1"/>
    <xf numFmtId="0" fontId="13" fillId="0" borderId="0" xfId="0" applyFont="1" applyAlignment="1">
      <alignment horizontal="center"/>
    </xf>
    <xf numFmtId="0" fontId="13" fillId="0" borderId="0" xfId="0" applyFont="1" applyBorder="1"/>
    <xf numFmtId="0" fontId="8" fillId="0" borderId="0" xfId="0" applyFont="1" applyFill="1" applyBorder="1"/>
    <xf numFmtId="0" fontId="13" fillId="0" borderId="0" xfId="0" applyFont="1" applyFill="1"/>
    <xf numFmtId="0" fontId="13" fillId="0" borderId="0" xfId="0" applyFont="1" applyBorder="1" applyAlignme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3" fontId="5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8" fillId="0" borderId="2" xfId="1" applyFont="1" applyBorder="1" applyAlignment="1">
      <alignment horizontal="justify"/>
    </xf>
    <xf numFmtId="0" fontId="5" fillId="0" borderId="2" xfId="0" applyFont="1" applyFill="1" applyBorder="1" applyAlignment="1">
      <alignment vertical="top" wrapText="1"/>
    </xf>
    <xf numFmtId="0" fontId="17" fillId="0" borderId="2" xfId="0" applyFont="1" applyBorder="1"/>
    <xf numFmtId="0" fontId="16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18" fillId="0" borderId="3" xfId="0" applyFont="1" applyBorder="1" applyAlignment="1">
      <alignment horizontal="left" wrapText="1"/>
    </xf>
    <xf numFmtId="0" fontId="5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20" fillId="0" borderId="3" xfId="0" applyFont="1" applyBorder="1" applyAlignment="1">
      <alignment horizontal="center" vertical="top" wrapText="1"/>
    </xf>
    <xf numFmtId="164" fontId="20" fillId="0" borderId="3" xfId="0" applyNumberFormat="1" applyFont="1" applyBorder="1"/>
    <xf numFmtId="49" fontId="20" fillId="0" borderId="2" xfId="0" applyNumberFormat="1" applyFont="1" applyBorder="1" applyAlignment="1">
      <alignment horizontal="justify" vertical="top" wrapText="1"/>
    </xf>
    <xf numFmtId="0" fontId="21" fillId="0" borderId="2" xfId="0" applyFont="1" applyBorder="1" applyAlignment="1">
      <alignment horizontal="justify" vertical="top" wrapText="1"/>
    </xf>
    <xf numFmtId="164" fontId="20" fillId="0" borderId="2" xfId="0" applyNumberFormat="1" applyFont="1" applyBorder="1"/>
    <xf numFmtId="164" fontId="20" fillId="0" borderId="2" xfId="0" applyNumberFormat="1" applyFont="1" applyFill="1" applyBorder="1"/>
    <xf numFmtId="49" fontId="22" fillId="0" borderId="2" xfId="0" applyNumberFormat="1" applyFont="1" applyBorder="1" applyAlignment="1">
      <alignment horizontal="justify" vertical="top" wrapText="1"/>
    </xf>
    <xf numFmtId="0" fontId="18" fillId="0" borderId="2" xfId="0" applyFont="1" applyBorder="1" applyAlignment="1">
      <alignment horizontal="justify" vertical="top" wrapText="1"/>
    </xf>
    <xf numFmtId="0" fontId="21" fillId="0" borderId="2" xfId="0" applyFont="1" applyBorder="1" applyAlignment="1">
      <alignment horizontal="left" vertical="top" wrapText="1"/>
    </xf>
    <xf numFmtId="164" fontId="18" fillId="0" borderId="2" xfId="0" applyNumberFormat="1" applyFont="1" applyBorder="1"/>
    <xf numFmtId="164" fontId="20" fillId="0" borderId="2" xfId="0" applyNumberFormat="1" applyFont="1" applyBorder="1" applyAlignment="1">
      <alignment horizontal="right"/>
    </xf>
    <xf numFmtId="164" fontId="20" fillId="2" borderId="2" xfId="0" applyNumberFormat="1" applyFont="1" applyFill="1" applyBorder="1"/>
    <xf numFmtId="164" fontId="18" fillId="2" borderId="2" xfId="0" applyNumberFormat="1" applyFont="1" applyFill="1" applyBorder="1"/>
    <xf numFmtId="164" fontId="18" fillId="0" borderId="2" xfId="0" applyNumberFormat="1" applyFont="1" applyFill="1" applyBorder="1"/>
    <xf numFmtId="49" fontId="20" fillId="0" borderId="7" xfId="0" applyNumberFormat="1" applyFont="1" applyBorder="1" applyAlignment="1">
      <alignment horizontal="justify" vertical="top" wrapText="1"/>
    </xf>
    <xf numFmtId="0" fontId="21" fillId="0" borderId="7" xfId="0" applyFont="1" applyBorder="1" applyAlignment="1">
      <alignment horizontal="left" vertical="top" wrapText="1"/>
    </xf>
    <xf numFmtId="164" fontId="20" fillId="0" borderId="7" xfId="0" applyNumberFormat="1" applyFont="1" applyBorder="1"/>
    <xf numFmtId="164" fontId="20" fillId="0" borderId="7" xfId="0" applyNumberFormat="1" applyFont="1" applyFill="1" applyBorder="1"/>
    <xf numFmtId="49" fontId="21" fillId="0" borderId="8" xfId="0" applyNumberFormat="1" applyFont="1" applyBorder="1" applyAlignment="1">
      <alignment horizontal="justify" vertical="top" wrapText="1"/>
    </xf>
    <xf numFmtId="164" fontId="20" fillId="0" borderId="6" xfId="0" applyNumberFormat="1" applyFont="1" applyBorder="1"/>
    <xf numFmtId="164" fontId="20" fillId="0" borderId="9" xfId="0" applyNumberFormat="1" applyFont="1" applyBorder="1"/>
    <xf numFmtId="49" fontId="21" fillId="0" borderId="3" xfId="0" applyNumberFormat="1" applyFont="1" applyBorder="1" applyAlignment="1">
      <alignment horizontal="justify" vertical="top" wrapText="1"/>
    </xf>
    <xf numFmtId="164" fontId="18" fillId="0" borderId="3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8" fillId="0" borderId="2" xfId="0" applyFont="1" applyBorder="1" applyAlignment="1">
      <alignment horizontal="left" vertical="top" wrapText="1"/>
    </xf>
    <xf numFmtId="49" fontId="18" fillId="0" borderId="7" xfId="0" applyNumberFormat="1" applyFont="1" applyBorder="1" applyAlignment="1">
      <alignment horizontal="justify" vertical="top" wrapText="1"/>
    </xf>
    <xf numFmtId="0" fontId="18" fillId="0" borderId="7" xfId="0" applyFont="1" applyBorder="1" applyAlignment="1">
      <alignment horizontal="left" vertical="top" wrapText="1"/>
    </xf>
    <xf numFmtId="164" fontId="18" fillId="0" borderId="7" xfId="0" applyNumberFormat="1" applyFont="1" applyBorder="1"/>
    <xf numFmtId="164" fontId="18" fillId="0" borderId="7" xfId="0" applyNumberFormat="1" applyFont="1" applyFill="1" applyBorder="1"/>
    <xf numFmtId="164" fontId="20" fillId="0" borderId="4" xfId="0" applyNumberFormat="1" applyFont="1" applyBorder="1"/>
    <xf numFmtId="164" fontId="20" fillId="0" borderId="10" xfId="0" applyNumberFormat="1" applyFont="1" applyBorder="1"/>
    <xf numFmtId="49" fontId="18" fillId="0" borderId="11" xfId="0" applyNumberFormat="1" applyFont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justify" wrapText="1"/>
    </xf>
    <xf numFmtId="0" fontId="11" fillId="0" borderId="18" xfId="0" applyFont="1" applyBorder="1" applyAlignment="1"/>
    <xf numFmtId="0" fontId="24" fillId="0" borderId="0" xfId="0" applyFont="1" applyAlignment="1">
      <alignment horizontal="center" vertical="center" readingOrder="1"/>
    </xf>
    <xf numFmtId="0" fontId="24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757109113480145"/>
          <c:y val="3.2590426460552005E-2"/>
          <c:w val="0.86990876927805383"/>
          <c:h val="0.88451164156363582"/>
        </c:manualLayout>
      </c:layout>
      <c:barChart>
        <c:barDir val="col"/>
        <c:grouping val="clustered"/>
        <c:varyColors val="0"/>
        <c:ser>
          <c:idx val="0"/>
          <c:order val="0"/>
          <c:tx>
            <c:v>План, тыс.руб.</c:v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Лист1!$A$2:$A$3</c:f>
              <c:strCache>
                <c:ptCount val="2"/>
                <c:pt idx="0">
                  <c:v>Доходы</c:v>
                </c:pt>
                <c:pt idx="1">
                  <c:v>Расходы</c:v>
                </c:pt>
              </c:strCache>
            </c:strRef>
          </c:cat>
          <c:val>
            <c:numRef>
              <c:f>Лист1!$B$2:$B$3</c:f>
              <c:numCache>
                <c:formatCode>#,##0.0</c:formatCode>
                <c:ptCount val="2"/>
                <c:pt idx="0">
                  <c:v>867252.1</c:v>
                </c:pt>
                <c:pt idx="1">
                  <c:v>878089.3</c:v>
                </c:pt>
              </c:numCache>
            </c:numRef>
          </c:val>
        </c:ser>
        <c:ser>
          <c:idx val="1"/>
          <c:order val="1"/>
          <c:tx>
            <c:v>Факт, тыс.руб.</c:v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Лист1!$A$2:$A$3</c:f>
              <c:strCache>
                <c:ptCount val="2"/>
                <c:pt idx="0">
                  <c:v>Доходы</c:v>
                </c:pt>
                <c:pt idx="1">
                  <c:v>Расходы</c:v>
                </c:pt>
              </c:strCache>
            </c:strRef>
          </c:cat>
          <c:val>
            <c:numRef>
              <c:f>Лист1!$C$2:$C$3</c:f>
              <c:numCache>
                <c:formatCode>#,##0.0</c:formatCode>
                <c:ptCount val="2"/>
                <c:pt idx="0">
                  <c:v>356372.9</c:v>
                </c:pt>
                <c:pt idx="1">
                  <c:v>336813.5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38304"/>
        <c:axId val="134821760"/>
      </c:barChart>
      <c:catAx>
        <c:axId val="9273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4821760"/>
        <c:crossesAt val="0"/>
        <c:auto val="1"/>
        <c:lblAlgn val="ctr"/>
        <c:lblOffset val="100"/>
        <c:noMultiLvlLbl val="0"/>
      </c:catAx>
      <c:valAx>
        <c:axId val="134821760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ru-RU"/>
          </a:p>
        </c:txPr>
        <c:crossAx val="9273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50733971290288"/>
          <c:y val="5.4330936409364476E-2"/>
          <c:w val="0.20100786159405265"/>
          <c:h val="0.1274766405265315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14</xdr:col>
      <xdr:colOff>554142</xdr:colOff>
      <xdr:row>37</xdr:row>
      <xdr:rowOff>38980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0.89172</cdr:x>
      <cdr:y>0.62069</cdr:y>
    </cdr:from>
    <cdr:to>
      <cdr:x>0.99719</cdr:x>
      <cdr:y>0.71724</cdr:y>
    </cdr:to>
    <cdr:sp macro="" textlink="">
      <cdr:nvSpPr>
        <cdr:cNvPr id="4" name="Овальная выноска 3"/>
        <cdr:cNvSpPr/>
      </cdr:nvSpPr>
      <cdr:spPr>
        <a:xfrm xmlns:a="http://schemas.openxmlformats.org/drawingml/2006/main">
          <a:off x="7560840" y="3240361"/>
          <a:ext cx="894308" cy="504056"/>
        </a:xfrm>
        <a:prstGeom xmlns:a="http://schemas.openxmlformats.org/drawingml/2006/main" prst="wedgeEllipseCallout">
          <a:avLst/>
        </a:prstGeom>
        <a:solidFill xmlns:a="http://schemas.openxmlformats.org/drawingml/2006/main">
          <a:srgbClr val="FF99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dirty="0" smtClean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38,4%</a:t>
          </a:r>
          <a:r>
            <a:rPr lang="ru-RU" sz="1000" b="1" dirty="0" smtClean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 </a:t>
          </a:r>
          <a:endParaRPr lang="ru-RU" sz="1000" b="1" dirty="0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0.4586</cdr:x>
      <cdr:y>0.62759</cdr:y>
    </cdr:from>
    <cdr:to>
      <cdr:x>0.569</cdr:x>
      <cdr:y>0.71724</cdr:y>
    </cdr:to>
    <cdr:sp macro="" textlink="">
      <cdr:nvSpPr>
        <cdr:cNvPr id="5" name="Овальная выноска 4"/>
        <cdr:cNvSpPr/>
      </cdr:nvSpPr>
      <cdr:spPr>
        <a:xfrm xmlns:a="http://schemas.openxmlformats.org/drawingml/2006/main">
          <a:off x="3888432" y="3276365"/>
          <a:ext cx="936104" cy="468051"/>
        </a:xfrm>
        <a:prstGeom xmlns:a="http://schemas.openxmlformats.org/drawingml/2006/main" prst="wedgeEllipseCallout">
          <a:avLst/>
        </a:prstGeom>
        <a:solidFill xmlns:a="http://schemas.openxmlformats.org/drawingml/2006/main">
          <a:srgbClr val="FF99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dirty="0" smtClean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41,1%</a:t>
          </a:r>
          <a:r>
            <a:rPr lang="ru-RU" sz="1000" b="1" dirty="0" smtClean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 </a:t>
          </a:r>
          <a:endParaRPr lang="ru-RU" sz="1000" b="1" dirty="0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_rels/themeOverrid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Изящная">
    <a:dk1>
      <a:sysClr val="windowText" lastClr="000000"/>
    </a:dk1>
    <a:lt1>
      <a:sysClr val="window" lastClr="FFFFFF"/>
    </a:lt1>
    <a:dk2>
      <a:srgbClr val="B13F9A"/>
    </a:dk2>
    <a:lt2>
      <a:srgbClr val="F4E7ED"/>
    </a:lt2>
    <a:accent1>
      <a:srgbClr val="B83D68"/>
    </a:accent1>
    <a:accent2>
      <a:srgbClr val="AC66BB"/>
    </a:accent2>
    <a:accent3>
      <a:srgbClr val="DE6C36"/>
    </a:accent3>
    <a:accent4>
      <a:srgbClr val="F9B639"/>
    </a:accent4>
    <a:accent5>
      <a:srgbClr val="CF6DA4"/>
    </a:accent5>
    <a:accent6>
      <a:srgbClr val="FA8D3D"/>
    </a:accent6>
    <a:hlink>
      <a:srgbClr val="FFDE66"/>
    </a:hlink>
    <a:folHlink>
      <a:srgbClr val="D490C5"/>
    </a:folHlink>
  </a:clrScheme>
  <a:fontScheme name="Трек">
    <a:majorFont>
      <a:latin typeface="Franklin Gothic Medium"/>
      <a:ea typeface=""/>
      <a:cs typeface=""/>
      <a:font script="Jpan" typeface="HG創英角ｺﾞｼｯｸUB"/>
      <a:font script="Hang" typeface="돋움"/>
      <a:font script="Hans" typeface="隶书"/>
      <a:font script="Hant" typeface="微軟正黑體"/>
      <a:font script="Arab" typeface="Tahoma"/>
      <a:font script="Hebr" typeface="Aharoni"/>
      <a:font script="Thai" typeface="Lily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Franklin Gothic Book"/>
      <a:ea typeface=""/>
      <a:cs typeface=""/>
      <a:font script="Jpan" typeface="HGｺﾞｼｯｸE"/>
      <a:font script="Hang" typeface="돋움"/>
      <a:font script="Hans" typeface="华文楷体"/>
      <a:font script="Hant" typeface="微軟正黑體"/>
      <a:font script="Arab" typeface="Tahoma"/>
      <a:font script="Hebr" typeface="Aharoni"/>
      <a:font script="Thai" typeface="Lily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inorFont>
  </a:fontScheme>
  <a:fmtScheme name="Трек">
    <a:fillStyleLst>
      <a:solidFill>
        <a:schemeClr val="phClr"/>
      </a:solidFill>
      <a:gradFill rotWithShape="1">
        <a:gsLst>
          <a:gs pos="0">
            <a:schemeClr val="phClr">
              <a:tint val="30000"/>
              <a:satMod val="250000"/>
            </a:schemeClr>
          </a:gs>
          <a:gs pos="72000">
            <a:schemeClr val="phClr">
              <a:tint val="75000"/>
              <a:satMod val="210000"/>
            </a:schemeClr>
          </a:gs>
          <a:gs pos="100000">
            <a:schemeClr val="phClr">
              <a:tint val="85000"/>
              <a:satMod val="210000"/>
            </a:schemeClr>
          </a:gs>
        </a:gsLst>
        <a:lin ang="5400000" scaled="1"/>
      </a:gradFill>
      <a:gradFill rotWithShape="1">
        <a:gsLst>
          <a:gs pos="0">
            <a:schemeClr val="phClr">
              <a:tint val="75000"/>
              <a:shade val="85000"/>
              <a:satMod val="230000"/>
            </a:schemeClr>
          </a:gs>
          <a:gs pos="25000">
            <a:schemeClr val="phClr">
              <a:tint val="90000"/>
              <a:shade val="70000"/>
              <a:satMod val="220000"/>
            </a:schemeClr>
          </a:gs>
          <a:gs pos="50000">
            <a:schemeClr val="phClr">
              <a:tint val="90000"/>
              <a:shade val="58000"/>
              <a:satMod val="225000"/>
            </a:schemeClr>
          </a:gs>
          <a:gs pos="65000">
            <a:schemeClr val="phClr">
              <a:tint val="90000"/>
              <a:shade val="58000"/>
              <a:satMod val="225000"/>
            </a:schemeClr>
          </a:gs>
          <a:gs pos="80000">
            <a:schemeClr val="phClr">
              <a:tint val="90000"/>
              <a:shade val="69000"/>
              <a:satMod val="220000"/>
            </a:schemeClr>
          </a:gs>
          <a:gs pos="100000">
            <a:schemeClr val="phClr">
              <a:tint val="77000"/>
              <a:shade val="80000"/>
              <a:satMod val="230000"/>
            </a:schemeClr>
          </a:gs>
        </a:gsLst>
        <a:lin ang="5400000" scaled="1"/>
      </a:gradFill>
    </a:fillStyleLst>
    <a:lnStyleLst>
      <a:ln w="10000" cap="flat" cmpd="sng" algn="ctr">
        <a:solidFill>
          <a:schemeClr val="phClr"/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76200" dist="50800" dir="5400000" rotWithShape="0">
            <a:srgbClr val="4E3B30">
              <a:alpha val="60000"/>
            </a:srgbClr>
          </a:outerShdw>
        </a:effectLst>
      </a:effectStyle>
      <a:effectStyle>
        <a:effectLst>
          <a:outerShdw blurRad="76200" dist="50800" dir="5400000" rotWithShape="0">
            <a:srgbClr val="4E3B30">
              <a:alpha val="60000"/>
            </a:srgbClr>
          </a:outerShdw>
        </a:effectLst>
        <a:scene3d>
          <a:camera prst="orthographicFront">
            <a:rot lat="0" lon="0" rev="0"/>
          </a:camera>
          <a:lightRig rig="threePt" dir="tl">
            <a:rot lat="0" lon="0" rev="0"/>
          </a:lightRig>
        </a:scene3d>
        <a:sp3d prstMaterial="metal">
          <a:bevelT w="10000" h="10000"/>
        </a:sp3d>
      </a:effectStyle>
      <a:effectStyle>
        <a:effectLst>
          <a:outerShdw blurRad="76200" dist="50800" dir="5400000" rotWithShape="0">
            <a:srgbClr val="4E3B30">
              <a:alpha val="60000"/>
            </a:srgbClr>
          </a:outerShdw>
        </a:effectLst>
        <a:scene3d>
          <a:camera prst="obliqueTopLeft" fov="600000">
            <a:rot lat="0" lon="0" rev="0"/>
          </a:camera>
          <a:lightRig rig="balanced" dir="t">
            <a:rot lat="0" lon="0" rev="19200000"/>
          </a:lightRig>
        </a:scene3d>
        <a:sp3d contourW="12700" prstMaterial="matte">
          <a:bevelT w="60000" h="50800"/>
          <a:contourClr>
            <a:schemeClr val="phClr">
              <a:shade val="60000"/>
              <a:satMod val="110000"/>
            </a:schemeClr>
          </a:contourClr>
        </a:sp3d>
      </a:effectStyle>
    </a:effectStyleLst>
    <a:bgFillStyleLst>
      <a:solidFill>
        <a:schemeClr val="phClr"/>
      </a:solidFill>
      <a:blipFill>
        <a:blip xmlns:r="http://schemas.openxmlformats.org/officeDocument/2006/relationships" r:embed="rId1">
          <a:duotone>
            <a:schemeClr val="phClr">
              <a:shade val="90000"/>
              <a:satMod val="150000"/>
            </a:schemeClr>
            <a:schemeClr val="phClr">
              <a:tint val="88000"/>
              <a:satMod val="105000"/>
            </a:schemeClr>
          </a:duotone>
        </a:blip>
        <a:tile tx="0" ty="0" sx="95000" sy="95000" flip="none" algn="t"/>
      </a:blipFill>
      <a:blipFill>
        <a:blip xmlns:r="http://schemas.openxmlformats.org/officeDocument/2006/relationships" r:embed="rId2">
          <a:duotone>
            <a:schemeClr val="phClr">
              <a:shade val="30000"/>
              <a:satMod val="455000"/>
            </a:schemeClr>
            <a:schemeClr val="phClr">
              <a:tint val="95000"/>
              <a:satMod val="120000"/>
            </a:schemeClr>
          </a:duotone>
        </a:blip>
        <a:stretch>
          <a:fillRect/>
        </a:stretch>
      </a:blip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view="pageBreakPreview" zoomScaleNormal="75" workbookViewId="0">
      <selection activeCell="D105" sqref="D105"/>
    </sheetView>
  </sheetViews>
  <sheetFormatPr defaultRowHeight="12.75" x14ac:dyDescent="0.2"/>
  <cols>
    <col min="1" max="1" width="13.7109375" customWidth="1"/>
    <col min="2" max="2" width="17.85546875" customWidth="1"/>
    <col min="3" max="3" width="50.42578125" customWidth="1"/>
    <col min="4" max="4" width="12.85546875" customWidth="1"/>
    <col min="5" max="5" width="14.5703125" style="3" customWidth="1"/>
    <col min="6" max="6" width="13.140625" customWidth="1"/>
    <col min="9" max="9" width="24.7109375" style="3" customWidth="1"/>
  </cols>
  <sheetData>
    <row r="1" spans="1:6" ht="1.5" customHeight="1" x14ac:dyDescent="0.2">
      <c r="F1" s="1"/>
    </row>
    <row r="2" spans="1:6" x14ac:dyDescent="0.2">
      <c r="B2" s="71" t="s">
        <v>197</v>
      </c>
      <c r="C2" s="72"/>
      <c r="D2" s="72"/>
      <c r="E2" s="72"/>
      <c r="F2" s="72"/>
    </row>
    <row r="3" spans="1:6" ht="21.75" customHeight="1" thickBot="1" x14ac:dyDescent="0.25">
      <c r="B3" s="72"/>
      <c r="C3" s="72"/>
      <c r="D3" s="72"/>
      <c r="E3" s="72"/>
      <c r="F3" s="72"/>
    </row>
    <row r="4" spans="1:6" ht="12.75" customHeight="1" x14ac:dyDescent="0.2">
      <c r="A4" s="2"/>
      <c r="B4" s="73" t="s">
        <v>0</v>
      </c>
      <c r="C4" s="74"/>
      <c r="D4" s="79" t="s">
        <v>1</v>
      </c>
      <c r="E4" s="81" t="s">
        <v>2</v>
      </c>
      <c r="F4" s="77" t="s">
        <v>3</v>
      </c>
    </row>
    <row r="5" spans="1:6" ht="13.5" thickBot="1" x14ac:dyDescent="0.25">
      <c r="A5" s="2"/>
      <c r="B5" s="75"/>
      <c r="C5" s="76"/>
      <c r="D5" s="80"/>
      <c r="E5" s="82"/>
      <c r="F5" s="78"/>
    </row>
    <row r="6" spans="1:6" ht="19.5" customHeight="1" x14ac:dyDescent="0.2">
      <c r="B6" s="31"/>
      <c r="C6" s="32" t="s">
        <v>5</v>
      </c>
      <c r="D6" s="39">
        <f>SUM(D7+D47)</f>
        <v>867252.1</v>
      </c>
      <c r="E6" s="39">
        <f>SUM(E7+E47)</f>
        <v>356372.9</v>
      </c>
      <c r="F6" s="39">
        <f t="shared" ref="F6:F53" si="0">E6*100/D6</f>
        <v>41.092192224152583</v>
      </c>
    </row>
    <row r="7" spans="1:6" ht="14.25" customHeight="1" x14ac:dyDescent="0.2">
      <c r="B7" s="19" t="s">
        <v>4</v>
      </c>
      <c r="C7" s="21" t="s">
        <v>57</v>
      </c>
      <c r="D7" s="42">
        <f>SUM(D8+D16+D20+D23+D27+D32+D39+D42+D43+D37+D11+D44)</f>
        <v>162488.09999999998</v>
      </c>
      <c r="E7" s="42">
        <f>SUM(E8+E16+E20+E23+E27+E32+E39+E42+E43+E37+E11+E44+E26)</f>
        <v>64865.900000000009</v>
      </c>
      <c r="F7" s="42">
        <f t="shared" si="0"/>
        <v>39.920400324700715</v>
      </c>
    </row>
    <row r="8" spans="1:6" ht="15.75" customHeight="1" x14ac:dyDescent="0.2">
      <c r="B8" s="19" t="s">
        <v>45</v>
      </c>
      <c r="C8" s="22" t="s">
        <v>88</v>
      </c>
      <c r="D8" s="43">
        <f>SUM(D9+D10)</f>
        <v>102770.59999999999</v>
      </c>
      <c r="E8" s="43">
        <f>SUM(E9+E10)</f>
        <v>43392.299999999996</v>
      </c>
      <c r="F8" s="42">
        <f t="shared" si="0"/>
        <v>42.222483862116214</v>
      </c>
    </row>
    <row r="9" spans="1:6" ht="14.25" customHeight="1" x14ac:dyDescent="0.2">
      <c r="B9" s="19" t="s">
        <v>6</v>
      </c>
      <c r="C9" s="23" t="s">
        <v>7</v>
      </c>
      <c r="D9" s="51">
        <v>231.2</v>
      </c>
      <c r="E9" s="51">
        <v>180.6</v>
      </c>
      <c r="F9" s="42">
        <f t="shared" si="0"/>
        <v>78.114186851211073</v>
      </c>
    </row>
    <row r="10" spans="1:6" ht="17.25" customHeight="1" x14ac:dyDescent="0.2">
      <c r="B10" s="19" t="s">
        <v>8</v>
      </c>
      <c r="C10" s="23" t="s">
        <v>9</v>
      </c>
      <c r="D10" s="51">
        <v>102539.4</v>
      </c>
      <c r="E10" s="51">
        <v>43211.7</v>
      </c>
      <c r="F10" s="42">
        <f t="shared" si="0"/>
        <v>42.141557294074282</v>
      </c>
    </row>
    <row r="11" spans="1:6" ht="29.25" customHeight="1" x14ac:dyDescent="0.2">
      <c r="B11" s="19" t="s">
        <v>114</v>
      </c>
      <c r="C11" s="22" t="s">
        <v>104</v>
      </c>
      <c r="D11" s="43">
        <f>SUM(D12:D15)</f>
        <v>597.79999999999995</v>
      </c>
      <c r="E11" s="43">
        <f>SUM(E12:E15)</f>
        <v>250.79999999999998</v>
      </c>
      <c r="F11" s="42">
        <f t="shared" si="0"/>
        <v>41.95383071261292</v>
      </c>
    </row>
    <row r="12" spans="1:6" ht="54.75" customHeight="1" x14ac:dyDescent="0.2">
      <c r="B12" s="35" t="s">
        <v>109</v>
      </c>
      <c r="C12" s="23" t="s">
        <v>105</v>
      </c>
      <c r="D12" s="51">
        <v>238.6</v>
      </c>
      <c r="E12" s="51">
        <v>99</v>
      </c>
      <c r="F12" s="42">
        <f t="shared" si="0"/>
        <v>41.492036881810563</v>
      </c>
    </row>
    <row r="13" spans="1:6" ht="43.5" customHeight="1" x14ac:dyDescent="0.2">
      <c r="B13" s="35" t="s">
        <v>110</v>
      </c>
      <c r="C13" s="23" t="s">
        <v>106</v>
      </c>
      <c r="D13" s="51">
        <v>3.3</v>
      </c>
      <c r="E13" s="51">
        <v>1.1000000000000001</v>
      </c>
      <c r="F13" s="42">
        <f t="shared" si="0"/>
        <v>33.333333333333343</v>
      </c>
    </row>
    <row r="14" spans="1:6" ht="69.75" customHeight="1" x14ac:dyDescent="0.2">
      <c r="B14" s="35" t="s">
        <v>111</v>
      </c>
      <c r="C14" s="23" t="s">
        <v>107</v>
      </c>
      <c r="D14" s="51">
        <v>407</v>
      </c>
      <c r="E14" s="51">
        <v>170.8</v>
      </c>
      <c r="F14" s="42">
        <f t="shared" si="0"/>
        <v>41.965601965601962</v>
      </c>
    </row>
    <row r="15" spans="1:6" ht="67.5" customHeight="1" x14ac:dyDescent="0.2">
      <c r="B15" s="35" t="s">
        <v>112</v>
      </c>
      <c r="C15" s="23" t="s">
        <v>108</v>
      </c>
      <c r="D15" s="51">
        <v>-51.1</v>
      </c>
      <c r="E15" s="51">
        <v>-20.100000000000001</v>
      </c>
      <c r="F15" s="42">
        <f t="shared" si="0"/>
        <v>39.334637964774956</v>
      </c>
    </row>
    <row r="16" spans="1:6" ht="17.25" customHeight="1" x14ac:dyDescent="0.2">
      <c r="B16" s="20" t="s">
        <v>113</v>
      </c>
      <c r="C16" s="24" t="s">
        <v>40</v>
      </c>
      <c r="D16" s="43">
        <f>SUM(D17+D19)</f>
        <v>15343</v>
      </c>
      <c r="E16" s="43">
        <f>SUM(E17+E19+E18)</f>
        <v>7485.7999999999993</v>
      </c>
      <c r="F16" s="42">
        <f t="shared" si="0"/>
        <v>48.789676073779567</v>
      </c>
    </row>
    <row r="17" spans="1:6" ht="26.25" customHeight="1" x14ac:dyDescent="0.2">
      <c r="B17" s="19" t="s">
        <v>53</v>
      </c>
      <c r="C17" s="23" t="s">
        <v>38</v>
      </c>
      <c r="D17" s="51">
        <v>14933</v>
      </c>
      <c r="E17" s="51">
        <v>7299.2</v>
      </c>
      <c r="F17" s="42">
        <f t="shared" si="0"/>
        <v>48.879662492466352</v>
      </c>
    </row>
    <row r="18" spans="1:6" ht="26.25" customHeight="1" x14ac:dyDescent="0.2">
      <c r="B18" s="19" t="s">
        <v>115</v>
      </c>
      <c r="C18" s="23" t="s">
        <v>171</v>
      </c>
      <c r="D18" s="51">
        <v>0</v>
      </c>
      <c r="E18" s="51">
        <v>1.9</v>
      </c>
      <c r="F18" s="42">
        <v>0</v>
      </c>
    </row>
    <row r="19" spans="1:6" ht="38.25" customHeight="1" x14ac:dyDescent="0.2">
      <c r="B19" s="19" t="s">
        <v>115</v>
      </c>
      <c r="C19" s="23" t="s">
        <v>116</v>
      </c>
      <c r="D19" s="51">
        <v>410</v>
      </c>
      <c r="E19" s="51">
        <v>184.7</v>
      </c>
      <c r="F19" s="42">
        <f t="shared" si="0"/>
        <v>45.048780487804876</v>
      </c>
    </row>
    <row r="20" spans="1:6" x14ac:dyDescent="0.2">
      <c r="B20" s="19" t="s">
        <v>10</v>
      </c>
      <c r="C20" s="24" t="s">
        <v>11</v>
      </c>
      <c r="D20" s="43">
        <f>SUM(D21+D22)</f>
        <v>5547.9</v>
      </c>
      <c r="E20" s="43">
        <f>SUM(E21+E22)</f>
        <v>1392.5</v>
      </c>
      <c r="F20" s="42">
        <f t="shared" si="0"/>
        <v>25.099587231204602</v>
      </c>
    </row>
    <row r="21" spans="1:6" x14ac:dyDescent="0.2">
      <c r="B21" s="19" t="s">
        <v>54</v>
      </c>
      <c r="C21" s="23" t="s">
        <v>12</v>
      </c>
      <c r="D21" s="51">
        <v>2415.6</v>
      </c>
      <c r="E21" s="51">
        <v>123.5</v>
      </c>
      <c r="F21" s="42">
        <f t="shared" si="0"/>
        <v>5.1126014240768338</v>
      </c>
    </row>
    <row r="22" spans="1:6" ht="15.75" customHeight="1" x14ac:dyDescent="0.2">
      <c r="B22" s="19" t="s">
        <v>51</v>
      </c>
      <c r="C22" s="23" t="s">
        <v>39</v>
      </c>
      <c r="D22" s="51">
        <v>3132.3</v>
      </c>
      <c r="E22" s="51">
        <v>1269</v>
      </c>
      <c r="F22" s="42">
        <f t="shared" si="0"/>
        <v>40.513360789196433</v>
      </c>
    </row>
    <row r="23" spans="1:6" ht="16.5" customHeight="1" x14ac:dyDescent="0.2">
      <c r="B23" s="19" t="s">
        <v>13</v>
      </c>
      <c r="C23" s="24" t="s">
        <v>14</v>
      </c>
      <c r="D23" s="43">
        <f>SUM(D24:D25)</f>
        <v>6535</v>
      </c>
      <c r="E23" s="43">
        <f>SUM(E24:E25)</f>
        <v>2400.3000000000002</v>
      </c>
      <c r="F23" s="42">
        <f t="shared" si="0"/>
        <v>36.729915837796483</v>
      </c>
    </row>
    <row r="24" spans="1:6" ht="27.75" customHeight="1" x14ac:dyDescent="0.2">
      <c r="B24" s="25" t="s">
        <v>74</v>
      </c>
      <c r="C24" s="26" t="s">
        <v>73</v>
      </c>
      <c r="D24" s="51">
        <v>6520</v>
      </c>
      <c r="E24" s="51">
        <v>2385.3000000000002</v>
      </c>
      <c r="F24" s="42">
        <f t="shared" si="0"/>
        <v>36.584355828220865</v>
      </c>
    </row>
    <row r="25" spans="1:6" ht="29.25" customHeight="1" x14ac:dyDescent="0.2">
      <c r="B25" s="25" t="s">
        <v>89</v>
      </c>
      <c r="C25" s="26" t="s">
        <v>90</v>
      </c>
      <c r="D25" s="51">
        <v>15</v>
      </c>
      <c r="E25" s="51">
        <v>15</v>
      </c>
      <c r="F25" s="42">
        <f t="shared" si="0"/>
        <v>100</v>
      </c>
    </row>
    <row r="26" spans="1:6" ht="45" customHeight="1" x14ac:dyDescent="0.2">
      <c r="B26" s="25" t="s">
        <v>192</v>
      </c>
      <c r="C26" s="22" t="s">
        <v>191</v>
      </c>
      <c r="D26" s="51">
        <v>0</v>
      </c>
      <c r="E26" s="51">
        <v>6.4</v>
      </c>
      <c r="F26" s="42"/>
    </row>
    <row r="27" spans="1:6" ht="42.75" customHeight="1" x14ac:dyDescent="0.2">
      <c r="B27" s="19" t="s">
        <v>15</v>
      </c>
      <c r="C27" s="24" t="s">
        <v>16</v>
      </c>
      <c r="D27" s="43">
        <f>SUM(D28+D30+D31+D29)</f>
        <v>12172.099999999999</v>
      </c>
      <c r="E27" s="43">
        <f>SUM(E28+E30+E31+E29)</f>
        <v>5384.5</v>
      </c>
      <c r="F27" s="42">
        <f t="shared" si="0"/>
        <v>44.23640949384248</v>
      </c>
    </row>
    <row r="28" spans="1:6" ht="30" customHeight="1" x14ac:dyDescent="0.2">
      <c r="B28" s="19" t="s">
        <v>68</v>
      </c>
      <c r="C28" s="27" t="s">
        <v>120</v>
      </c>
      <c r="D28" s="51">
        <v>5576.3</v>
      </c>
      <c r="E28" s="51">
        <v>2201.4</v>
      </c>
      <c r="F28" s="42">
        <f t="shared" si="0"/>
        <v>39.477789932392447</v>
      </c>
    </row>
    <row r="29" spans="1:6" ht="28.5" customHeight="1" x14ac:dyDescent="0.2">
      <c r="B29" s="19" t="s">
        <v>68</v>
      </c>
      <c r="C29" s="27" t="s">
        <v>119</v>
      </c>
      <c r="D29" s="51">
        <v>3107.8</v>
      </c>
      <c r="E29" s="51">
        <v>898.3</v>
      </c>
      <c r="F29" s="42">
        <f t="shared" si="0"/>
        <v>28.904691421584399</v>
      </c>
    </row>
    <row r="30" spans="1:6" ht="30.75" customHeight="1" x14ac:dyDescent="0.2">
      <c r="B30" s="19" t="s">
        <v>69</v>
      </c>
      <c r="C30" s="27" t="s">
        <v>67</v>
      </c>
      <c r="D30" s="51">
        <v>211.9</v>
      </c>
      <c r="E30" s="51">
        <v>1450.5</v>
      </c>
      <c r="F30" s="48" t="s">
        <v>190</v>
      </c>
    </row>
    <row r="31" spans="1:6" ht="42" customHeight="1" x14ac:dyDescent="0.2">
      <c r="B31" s="19" t="s">
        <v>70</v>
      </c>
      <c r="C31" s="27" t="s">
        <v>121</v>
      </c>
      <c r="D31" s="51">
        <v>3276.1</v>
      </c>
      <c r="E31" s="51">
        <v>834.3</v>
      </c>
      <c r="F31" s="42">
        <f t="shared" si="0"/>
        <v>25.466255608803152</v>
      </c>
    </row>
    <row r="32" spans="1:6" ht="25.5" x14ac:dyDescent="0.2">
      <c r="A32" s="3"/>
      <c r="B32" s="28" t="s">
        <v>46</v>
      </c>
      <c r="C32" s="24" t="s">
        <v>72</v>
      </c>
      <c r="D32" s="43">
        <f>SUM(D33:D36)</f>
        <v>1165.0999999999999</v>
      </c>
      <c r="E32" s="43">
        <f>SUM(E33:E36)</f>
        <v>492.8</v>
      </c>
      <c r="F32" s="42">
        <f t="shared" si="0"/>
        <v>42.296798558063692</v>
      </c>
    </row>
    <row r="33" spans="1:6" ht="25.5" x14ac:dyDescent="0.2">
      <c r="A33" s="3"/>
      <c r="B33" s="28" t="s">
        <v>91</v>
      </c>
      <c r="C33" s="26" t="s">
        <v>92</v>
      </c>
      <c r="D33" s="51">
        <v>955.1</v>
      </c>
      <c r="E33" s="51">
        <v>120.5</v>
      </c>
      <c r="F33" s="42">
        <f t="shared" si="0"/>
        <v>12.616479949743482</v>
      </c>
    </row>
    <row r="34" spans="1:6" ht="29.25" customHeight="1" x14ac:dyDescent="0.2">
      <c r="A34" s="3"/>
      <c r="B34" s="28" t="s">
        <v>93</v>
      </c>
      <c r="C34" s="26" t="s">
        <v>94</v>
      </c>
      <c r="D34" s="51">
        <v>41</v>
      </c>
      <c r="E34" s="51">
        <v>14.1</v>
      </c>
      <c r="F34" s="42">
        <f t="shared" si="0"/>
        <v>34.390243902439025</v>
      </c>
    </row>
    <row r="35" spans="1:6" ht="21" customHeight="1" x14ac:dyDescent="0.2">
      <c r="A35" s="3"/>
      <c r="B35" s="28" t="s">
        <v>95</v>
      </c>
      <c r="C35" s="26" t="s">
        <v>96</v>
      </c>
      <c r="D35" s="51">
        <v>43</v>
      </c>
      <c r="E35" s="51">
        <v>30.6</v>
      </c>
      <c r="F35" s="42">
        <f t="shared" si="0"/>
        <v>71.162790697674424</v>
      </c>
    </row>
    <row r="36" spans="1:6" ht="19.5" customHeight="1" x14ac:dyDescent="0.2">
      <c r="B36" s="19" t="s">
        <v>97</v>
      </c>
      <c r="C36" s="26" t="s">
        <v>98</v>
      </c>
      <c r="D36" s="47">
        <v>126</v>
      </c>
      <c r="E36" s="51">
        <v>327.60000000000002</v>
      </c>
      <c r="F36" s="48" t="s">
        <v>190</v>
      </c>
    </row>
    <row r="37" spans="1:6" ht="29.25" customHeight="1" x14ac:dyDescent="0.2">
      <c r="B37" s="19" t="s">
        <v>71</v>
      </c>
      <c r="C37" s="22" t="s">
        <v>101</v>
      </c>
      <c r="D37" s="43">
        <f>SUM(D38:D38)</f>
        <v>3</v>
      </c>
      <c r="E37" s="43">
        <f>SUM(E38:E38)</f>
        <v>11.3</v>
      </c>
      <c r="F37" s="48" t="s">
        <v>190</v>
      </c>
    </row>
    <row r="38" spans="1:6" ht="28.5" customHeight="1" x14ac:dyDescent="0.2">
      <c r="B38" s="19" t="s">
        <v>99</v>
      </c>
      <c r="C38" s="23" t="s">
        <v>100</v>
      </c>
      <c r="D38" s="47">
        <v>3</v>
      </c>
      <c r="E38" s="51">
        <v>11.3</v>
      </c>
      <c r="F38" s="48" t="s">
        <v>190</v>
      </c>
    </row>
    <row r="39" spans="1:6" ht="28.5" customHeight="1" x14ac:dyDescent="0.2">
      <c r="B39" s="19" t="s">
        <v>55</v>
      </c>
      <c r="C39" s="22" t="s">
        <v>87</v>
      </c>
      <c r="D39" s="42">
        <f>SUM(D40:D41)</f>
        <v>16729.8</v>
      </c>
      <c r="E39" s="42">
        <f>SUM(E40:E41)</f>
        <v>3185.1000000000004</v>
      </c>
      <c r="F39" s="42">
        <f t="shared" si="0"/>
        <v>19.038482229315356</v>
      </c>
    </row>
    <row r="40" spans="1:6" ht="15.75" customHeight="1" x14ac:dyDescent="0.2">
      <c r="B40" s="19" t="s">
        <v>77</v>
      </c>
      <c r="C40" s="26" t="s">
        <v>75</v>
      </c>
      <c r="D40" s="47">
        <v>11180.4</v>
      </c>
      <c r="E40" s="51">
        <v>2017.7</v>
      </c>
      <c r="F40" s="42">
        <f t="shared" si="0"/>
        <v>18.046760402132303</v>
      </c>
    </row>
    <row r="41" spans="1:6" ht="17.25" customHeight="1" x14ac:dyDescent="0.2">
      <c r="B41" s="19" t="s">
        <v>78</v>
      </c>
      <c r="C41" s="26" t="s">
        <v>76</v>
      </c>
      <c r="D41" s="47">
        <v>5549.4</v>
      </c>
      <c r="E41" s="51">
        <v>1167.4000000000001</v>
      </c>
      <c r="F41" s="42">
        <f t="shared" si="0"/>
        <v>21.036508451364117</v>
      </c>
    </row>
    <row r="42" spans="1:6" ht="15" customHeight="1" x14ac:dyDescent="0.2">
      <c r="B42" s="19" t="s">
        <v>49</v>
      </c>
      <c r="C42" s="24" t="s">
        <v>50</v>
      </c>
      <c r="D42" s="42">
        <v>28.2</v>
      </c>
      <c r="E42" s="43">
        <v>8.8000000000000007</v>
      </c>
      <c r="F42" s="42">
        <f t="shared" si="0"/>
        <v>31.205673758865252</v>
      </c>
    </row>
    <row r="43" spans="1:6" ht="15" customHeight="1" x14ac:dyDescent="0.2">
      <c r="A43" s="3"/>
      <c r="B43" s="19" t="s">
        <v>47</v>
      </c>
      <c r="C43" s="24" t="s">
        <v>48</v>
      </c>
      <c r="D43" s="42">
        <v>1595.6</v>
      </c>
      <c r="E43" s="43">
        <v>821.4</v>
      </c>
      <c r="F43" s="42">
        <f t="shared" si="0"/>
        <v>51.479067435447483</v>
      </c>
    </row>
    <row r="44" spans="1:6" ht="15" customHeight="1" x14ac:dyDescent="0.2">
      <c r="A44" s="3"/>
      <c r="B44" s="19" t="s">
        <v>165</v>
      </c>
      <c r="C44" s="24" t="s">
        <v>162</v>
      </c>
      <c r="D44" s="42">
        <f>SUM(D45:D46)</f>
        <v>0</v>
      </c>
      <c r="E44" s="42">
        <f>SUM(E45:E46)</f>
        <v>33.9</v>
      </c>
      <c r="F44" s="42"/>
    </row>
    <row r="45" spans="1:6" ht="15" customHeight="1" x14ac:dyDescent="0.2">
      <c r="A45" s="3"/>
      <c r="B45" s="19" t="s">
        <v>166</v>
      </c>
      <c r="C45" s="26" t="s">
        <v>163</v>
      </c>
      <c r="D45" s="47">
        <v>0</v>
      </c>
      <c r="E45" s="51">
        <v>0</v>
      </c>
      <c r="F45" s="42"/>
    </row>
    <row r="46" spans="1:6" ht="15" customHeight="1" x14ac:dyDescent="0.2">
      <c r="A46" s="3"/>
      <c r="B46" s="19" t="s">
        <v>167</v>
      </c>
      <c r="C46" s="26" t="s">
        <v>164</v>
      </c>
      <c r="D46" s="47">
        <v>0</v>
      </c>
      <c r="E46" s="51">
        <v>33.9</v>
      </c>
      <c r="F46" s="42"/>
    </row>
    <row r="47" spans="1:6" ht="18.75" customHeight="1" x14ac:dyDescent="0.25">
      <c r="B47" s="19"/>
      <c r="C47" s="29" t="s">
        <v>41</v>
      </c>
      <c r="D47" s="42">
        <f>SUM(D48+D57+D56)</f>
        <v>704764</v>
      </c>
      <c r="E47" s="42">
        <f>SUM(E48+E57+E56+E55)</f>
        <v>291507</v>
      </c>
      <c r="F47" s="42">
        <f t="shared" si="0"/>
        <v>41.362356760560985</v>
      </c>
    </row>
    <row r="48" spans="1:6" ht="33" customHeight="1" x14ac:dyDescent="0.2">
      <c r="B48" s="19" t="s">
        <v>17</v>
      </c>
      <c r="C48" s="30" t="s">
        <v>66</v>
      </c>
      <c r="D48" s="42">
        <f>SUM(D49+D52+D53+D54)</f>
        <v>704911.7</v>
      </c>
      <c r="E48" s="42">
        <f>SUM(E49+E52+E53+E54)</f>
        <v>291671.59999999998</v>
      </c>
      <c r="F48" s="42">
        <f t="shared" si="0"/>
        <v>41.377040556994579</v>
      </c>
    </row>
    <row r="49" spans="2:7" ht="27.75" customHeight="1" x14ac:dyDescent="0.2">
      <c r="B49" s="19" t="s">
        <v>43</v>
      </c>
      <c r="C49" s="23" t="s">
        <v>18</v>
      </c>
      <c r="D49" s="47">
        <f>D50+D51</f>
        <v>180529.90000000002</v>
      </c>
      <c r="E49" s="47">
        <f>E50+E51</f>
        <v>121758.5</v>
      </c>
      <c r="F49" s="42">
        <f t="shared" si="0"/>
        <v>67.445060347344111</v>
      </c>
      <c r="G49" s="3"/>
    </row>
    <row r="50" spans="2:7" ht="16.5" customHeight="1" x14ac:dyDescent="0.2">
      <c r="B50" s="19" t="s">
        <v>52</v>
      </c>
      <c r="C50" s="23" t="s">
        <v>56</v>
      </c>
      <c r="D50" s="47">
        <v>153617.20000000001</v>
      </c>
      <c r="E50" s="51">
        <v>121758.5</v>
      </c>
      <c r="F50" s="42">
        <f t="shared" si="0"/>
        <v>79.260981192210238</v>
      </c>
      <c r="G50" s="3"/>
    </row>
    <row r="51" spans="2:7" ht="27.75" customHeight="1" x14ac:dyDescent="0.2">
      <c r="B51" s="19" t="s">
        <v>64</v>
      </c>
      <c r="C51" s="23" t="s">
        <v>63</v>
      </c>
      <c r="D51" s="47">
        <v>26912.7</v>
      </c>
      <c r="E51" s="51">
        <v>0</v>
      </c>
      <c r="F51" s="42">
        <f t="shared" si="0"/>
        <v>0</v>
      </c>
      <c r="G51" s="3"/>
    </row>
    <row r="52" spans="2:7" ht="24.75" customHeight="1" x14ac:dyDescent="0.2">
      <c r="B52" s="19" t="s">
        <v>44</v>
      </c>
      <c r="C52" s="27" t="s">
        <v>59</v>
      </c>
      <c r="D52" s="50">
        <v>210562.2</v>
      </c>
      <c r="E52" s="51">
        <v>24295.7</v>
      </c>
      <c r="F52" s="42">
        <f t="shared" si="0"/>
        <v>11.538490764249232</v>
      </c>
      <c r="G52" s="3"/>
    </row>
    <row r="53" spans="2:7" ht="24.75" customHeight="1" x14ac:dyDescent="0.2">
      <c r="B53" s="19" t="s">
        <v>58</v>
      </c>
      <c r="C53" s="27" t="s">
        <v>60</v>
      </c>
      <c r="D53" s="50">
        <v>313819.59999999998</v>
      </c>
      <c r="E53" s="51">
        <v>145617.4</v>
      </c>
      <c r="F53" s="42">
        <f t="shared" si="0"/>
        <v>46.401626921964088</v>
      </c>
      <c r="G53" s="3"/>
    </row>
    <row r="54" spans="2:7" ht="16.5" customHeight="1" x14ac:dyDescent="0.2">
      <c r="B54" s="19" t="s">
        <v>117</v>
      </c>
      <c r="C54" s="27" t="s">
        <v>118</v>
      </c>
      <c r="D54" s="50">
        <v>0</v>
      </c>
      <c r="E54" s="51">
        <v>0</v>
      </c>
      <c r="F54" s="42"/>
      <c r="G54" s="3"/>
    </row>
    <row r="55" spans="2:7" ht="28.5" customHeight="1" x14ac:dyDescent="0.2">
      <c r="B55" s="19" t="s">
        <v>188</v>
      </c>
      <c r="C55" s="27" t="s">
        <v>189</v>
      </c>
      <c r="D55" s="50">
        <v>0</v>
      </c>
      <c r="E55" s="51">
        <v>16.899999999999999</v>
      </c>
      <c r="F55" s="42"/>
      <c r="G55" s="3"/>
    </row>
    <row r="56" spans="2:7" ht="27" customHeight="1" x14ac:dyDescent="0.2">
      <c r="B56" s="19" t="s">
        <v>187</v>
      </c>
      <c r="C56" s="27" t="s">
        <v>186</v>
      </c>
      <c r="D56" s="50">
        <v>8335</v>
      </c>
      <c r="E56" s="51">
        <v>8335</v>
      </c>
      <c r="F56" s="42"/>
      <c r="G56" s="3"/>
    </row>
    <row r="57" spans="2:7" ht="20.25" customHeight="1" thickBot="1" x14ac:dyDescent="0.25">
      <c r="B57" s="19" t="s">
        <v>85</v>
      </c>
      <c r="C57" s="27" t="s">
        <v>86</v>
      </c>
      <c r="D57" s="51">
        <v>-8482.7000000000007</v>
      </c>
      <c r="E57" s="51">
        <v>-8516.5</v>
      </c>
      <c r="F57" s="42"/>
      <c r="G57" s="3"/>
    </row>
    <row r="58" spans="2:7" ht="18" customHeight="1" thickBot="1" x14ac:dyDescent="0.25">
      <c r="B58" s="18"/>
      <c r="C58" s="33" t="s">
        <v>42</v>
      </c>
      <c r="D58" s="67">
        <f>SUM(D6)</f>
        <v>867252.1</v>
      </c>
      <c r="E58" s="67">
        <f>SUM(E6)</f>
        <v>356372.9</v>
      </c>
      <c r="F58" s="68">
        <f t="shared" ref="F58:F70" si="1">E58*100/D58</f>
        <v>41.092192224152583</v>
      </c>
    </row>
    <row r="59" spans="2:7" ht="17.25" customHeight="1" x14ac:dyDescent="0.2">
      <c r="B59" s="37"/>
      <c r="C59" s="38" t="s">
        <v>19</v>
      </c>
      <c r="D59" s="39">
        <f>SUM(D60+D67+D70+D74+D81+D87+D90+D92+D98+D100+D102)</f>
        <v>878057.8</v>
      </c>
      <c r="E59" s="39">
        <f>SUM(E60+E67+E70+E74+E81+E87+E90+E92+E98+E100+E102)</f>
        <v>336813.49999999994</v>
      </c>
      <c r="F59" s="39">
        <f t="shared" si="1"/>
        <v>38.358921246414518</v>
      </c>
    </row>
    <row r="60" spans="2:7" ht="16.5" customHeight="1" x14ac:dyDescent="0.2">
      <c r="B60" s="40" t="s">
        <v>20</v>
      </c>
      <c r="C60" s="41" t="s">
        <v>21</v>
      </c>
      <c r="D60" s="42">
        <f>SUM(D61:D66)</f>
        <v>65951.899999999994</v>
      </c>
      <c r="E60" s="43">
        <f>SUM(E61:E66)</f>
        <v>30591.599999999999</v>
      </c>
      <c r="F60" s="42">
        <f t="shared" si="1"/>
        <v>46.384713708020548</v>
      </c>
    </row>
    <row r="61" spans="2:7" ht="30.75" customHeight="1" x14ac:dyDescent="0.2">
      <c r="B61" s="44" t="s">
        <v>134</v>
      </c>
      <c r="C61" s="45" t="s">
        <v>173</v>
      </c>
      <c r="D61" s="47">
        <v>1160</v>
      </c>
      <c r="E61" s="51">
        <v>554.70000000000005</v>
      </c>
      <c r="F61" s="47">
        <f t="shared" si="1"/>
        <v>47.818965517241388</v>
      </c>
    </row>
    <row r="62" spans="2:7" ht="45" customHeight="1" x14ac:dyDescent="0.2">
      <c r="B62" s="44" t="s">
        <v>135</v>
      </c>
      <c r="C62" s="45" t="s">
        <v>174</v>
      </c>
      <c r="D62" s="47">
        <v>5289.8</v>
      </c>
      <c r="E62" s="51">
        <v>2424.3000000000002</v>
      </c>
      <c r="F62" s="47">
        <f t="shared" si="1"/>
        <v>45.829710007939809</v>
      </c>
    </row>
    <row r="63" spans="2:7" ht="45.75" customHeight="1" x14ac:dyDescent="0.2">
      <c r="B63" s="44" t="s">
        <v>136</v>
      </c>
      <c r="C63" s="45" t="s">
        <v>175</v>
      </c>
      <c r="D63" s="47">
        <v>24634.9</v>
      </c>
      <c r="E63" s="51">
        <v>13118.9</v>
      </c>
      <c r="F63" s="47">
        <f t="shared" si="1"/>
        <v>53.253311359088123</v>
      </c>
    </row>
    <row r="64" spans="2:7" ht="41.25" customHeight="1" x14ac:dyDescent="0.2">
      <c r="B64" s="44" t="s">
        <v>137</v>
      </c>
      <c r="C64" s="45" t="s">
        <v>176</v>
      </c>
      <c r="D64" s="47">
        <v>10573</v>
      </c>
      <c r="E64" s="51">
        <v>4977.8999999999996</v>
      </c>
      <c r="F64" s="47">
        <f t="shared" si="1"/>
        <v>47.081244679844879</v>
      </c>
    </row>
    <row r="65" spans="2:6" ht="16.5" customHeight="1" x14ac:dyDescent="0.2">
      <c r="B65" s="44" t="s">
        <v>138</v>
      </c>
      <c r="C65" s="45" t="s">
        <v>139</v>
      </c>
      <c r="D65" s="47">
        <v>200</v>
      </c>
      <c r="E65" s="51">
        <v>0</v>
      </c>
      <c r="F65" s="47"/>
    </row>
    <row r="66" spans="2:6" ht="16.5" customHeight="1" x14ac:dyDescent="0.2">
      <c r="B66" s="44" t="s">
        <v>140</v>
      </c>
      <c r="C66" s="45" t="s">
        <v>141</v>
      </c>
      <c r="D66" s="47">
        <v>24094.2</v>
      </c>
      <c r="E66" s="51">
        <v>9515.7999999999993</v>
      </c>
      <c r="F66" s="47">
        <f t="shared" si="1"/>
        <v>39.494152119597238</v>
      </c>
    </row>
    <row r="67" spans="2:6" ht="32.25" customHeight="1" x14ac:dyDescent="0.2">
      <c r="B67" s="40" t="s">
        <v>22</v>
      </c>
      <c r="C67" s="46" t="s">
        <v>23</v>
      </c>
      <c r="D67" s="42">
        <f>SUM(D68:D69)</f>
        <v>330</v>
      </c>
      <c r="E67" s="42">
        <f>SUM(E68:E69)</f>
        <v>0</v>
      </c>
      <c r="F67" s="42">
        <v>0</v>
      </c>
    </row>
    <row r="68" spans="2:6" ht="33.75" customHeight="1" x14ac:dyDescent="0.2">
      <c r="B68" s="61" t="s">
        <v>158</v>
      </c>
      <c r="C68" s="62" t="s">
        <v>159</v>
      </c>
      <c r="D68" s="47">
        <v>300</v>
      </c>
      <c r="E68" s="51">
        <v>0</v>
      </c>
      <c r="F68" s="47">
        <f>E68*100/D68</f>
        <v>0</v>
      </c>
    </row>
    <row r="69" spans="2:6" ht="33.75" customHeight="1" x14ac:dyDescent="0.2">
      <c r="B69" s="61" t="s">
        <v>168</v>
      </c>
      <c r="C69" s="69" t="s">
        <v>169</v>
      </c>
      <c r="D69" s="47">
        <v>30</v>
      </c>
      <c r="E69" s="51">
        <v>0</v>
      </c>
      <c r="F69" s="47">
        <f>E69*100/D69</f>
        <v>0</v>
      </c>
    </row>
    <row r="70" spans="2:6" ht="15" customHeight="1" x14ac:dyDescent="0.2">
      <c r="B70" s="40" t="s">
        <v>24</v>
      </c>
      <c r="C70" s="46" t="s">
        <v>160</v>
      </c>
      <c r="D70" s="42">
        <f>SUM(D71:D73)</f>
        <v>99950.799999999988</v>
      </c>
      <c r="E70" s="42">
        <f>SUM(E71:E73)</f>
        <v>16759.599999999999</v>
      </c>
      <c r="F70" s="42">
        <f t="shared" si="1"/>
        <v>16.767849782092789</v>
      </c>
    </row>
    <row r="71" spans="2:6" ht="16.5" customHeight="1" x14ac:dyDescent="0.2">
      <c r="B71" s="61" t="s">
        <v>25</v>
      </c>
      <c r="C71" s="62" t="s">
        <v>26</v>
      </c>
      <c r="D71" s="47">
        <v>23800</v>
      </c>
      <c r="E71" s="51">
        <v>10841.5</v>
      </c>
      <c r="F71" s="47">
        <f>E71*100/D71</f>
        <v>45.55252100840336</v>
      </c>
    </row>
    <row r="72" spans="2:6" ht="16.5" customHeight="1" x14ac:dyDescent="0.2">
      <c r="B72" s="61" t="s">
        <v>102</v>
      </c>
      <c r="C72" s="62" t="s">
        <v>177</v>
      </c>
      <c r="D72" s="47">
        <v>51962.7</v>
      </c>
      <c r="E72" s="51">
        <v>5810.1</v>
      </c>
      <c r="F72" s="47">
        <f>E72*100/D72</f>
        <v>11.181289655849293</v>
      </c>
    </row>
    <row r="73" spans="2:6" ht="17.25" customHeight="1" x14ac:dyDescent="0.2">
      <c r="B73" s="61" t="s">
        <v>65</v>
      </c>
      <c r="C73" s="62" t="s">
        <v>178</v>
      </c>
      <c r="D73" s="47">
        <v>24188.1</v>
      </c>
      <c r="E73" s="51">
        <v>108</v>
      </c>
      <c r="F73" s="47">
        <f>E73*100/D73</f>
        <v>0.44650055192429339</v>
      </c>
    </row>
    <row r="74" spans="2:6" ht="16.5" customHeight="1" x14ac:dyDescent="0.2">
      <c r="B74" s="40" t="s">
        <v>27</v>
      </c>
      <c r="C74" s="46" t="s">
        <v>28</v>
      </c>
      <c r="D74" s="48">
        <f>SUM(D75:D78)</f>
        <v>200943</v>
      </c>
      <c r="E74" s="48">
        <f>SUM(E75:E78)</f>
        <v>27042.800000000003</v>
      </c>
      <c r="F74" s="42">
        <f>E74*100/D74</f>
        <v>13.457945785620801</v>
      </c>
    </row>
    <row r="75" spans="2:6" ht="18" customHeight="1" x14ac:dyDescent="0.2">
      <c r="B75" s="61" t="s">
        <v>29</v>
      </c>
      <c r="C75" s="62" t="s">
        <v>30</v>
      </c>
      <c r="D75" s="47">
        <v>56475.8</v>
      </c>
      <c r="E75" s="51">
        <v>100</v>
      </c>
      <c r="F75" s="47">
        <f t="shared" ref="F75:F89" si="2">E75*100/D75</f>
        <v>0.17706699152557379</v>
      </c>
    </row>
    <row r="76" spans="2:6" ht="15" customHeight="1" x14ac:dyDescent="0.2">
      <c r="B76" s="61" t="s">
        <v>31</v>
      </c>
      <c r="C76" s="62" t="s">
        <v>32</v>
      </c>
      <c r="D76" s="50">
        <v>88060.4</v>
      </c>
      <c r="E76" s="51">
        <v>18444.2</v>
      </c>
      <c r="F76" s="47">
        <f t="shared" si="2"/>
        <v>20.944942335033684</v>
      </c>
    </row>
    <row r="77" spans="2:6" ht="15" customHeight="1" x14ac:dyDescent="0.2">
      <c r="B77" s="61" t="s">
        <v>61</v>
      </c>
      <c r="C77" s="62" t="s">
        <v>62</v>
      </c>
      <c r="D77" s="50">
        <v>36306.800000000003</v>
      </c>
      <c r="E77" s="51">
        <v>8498.6</v>
      </c>
      <c r="F77" s="47">
        <f t="shared" si="2"/>
        <v>23.407736291824119</v>
      </c>
    </row>
    <row r="78" spans="2:6" ht="27.75" customHeight="1" x14ac:dyDescent="0.2">
      <c r="B78" s="61" t="s">
        <v>103</v>
      </c>
      <c r="C78" s="62" t="s">
        <v>179</v>
      </c>
      <c r="D78" s="50">
        <v>20100</v>
      </c>
      <c r="E78" s="51">
        <v>0</v>
      </c>
      <c r="F78" s="47">
        <f t="shared" si="2"/>
        <v>0</v>
      </c>
    </row>
    <row r="79" spans="2:6" ht="27.75" customHeight="1" x14ac:dyDescent="0.2">
      <c r="B79" s="61" t="s">
        <v>193</v>
      </c>
      <c r="C79" s="46" t="s">
        <v>194</v>
      </c>
      <c r="D79" s="49">
        <f>SUM(D80)</f>
        <v>31.5</v>
      </c>
      <c r="E79" s="49">
        <f>SUM(E80)</f>
        <v>0</v>
      </c>
      <c r="F79" s="47"/>
    </row>
    <row r="80" spans="2:6" ht="27.75" customHeight="1" x14ac:dyDescent="0.2">
      <c r="B80" s="61" t="s">
        <v>195</v>
      </c>
      <c r="C80" s="62" t="s">
        <v>196</v>
      </c>
      <c r="D80" s="50">
        <v>31.5</v>
      </c>
      <c r="E80" s="51">
        <v>0</v>
      </c>
      <c r="F80" s="47"/>
    </row>
    <row r="81" spans="2:6" ht="18.75" customHeight="1" x14ac:dyDescent="0.2">
      <c r="B81" s="40" t="s">
        <v>33</v>
      </c>
      <c r="C81" s="46" t="s">
        <v>34</v>
      </c>
      <c r="D81" s="49">
        <f>SUM(D82:D86)</f>
        <v>382317.9</v>
      </c>
      <c r="E81" s="49">
        <f>SUM(E82:E86)</f>
        <v>206860.79999999999</v>
      </c>
      <c r="F81" s="42">
        <f t="shared" si="2"/>
        <v>54.107014084352315</v>
      </c>
    </row>
    <row r="82" spans="2:6" ht="18.75" customHeight="1" x14ac:dyDescent="0.2">
      <c r="B82" s="61" t="s">
        <v>126</v>
      </c>
      <c r="C82" s="62" t="s">
        <v>127</v>
      </c>
      <c r="D82" s="50">
        <v>128666.6</v>
      </c>
      <c r="E82" s="51">
        <v>68318.8</v>
      </c>
      <c r="F82" s="47">
        <f t="shared" si="2"/>
        <v>53.097540465046869</v>
      </c>
    </row>
    <row r="83" spans="2:6" ht="18.75" customHeight="1" x14ac:dyDescent="0.2">
      <c r="B83" s="61" t="s">
        <v>128</v>
      </c>
      <c r="C83" s="62" t="s">
        <v>129</v>
      </c>
      <c r="D83" s="50">
        <v>151870.1</v>
      </c>
      <c r="E83" s="51">
        <v>82942.8</v>
      </c>
      <c r="F83" s="47">
        <f t="shared" si="2"/>
        <v>54.614305251659147</v>
      </c>
    </row>
    <row r="84" spans="2:6" ht="18.75" customHeight="1" x14ac:dyDescent="0.2">
      <c r="B84" s="61" t="s">
        <v>172</v>
      </c>
      <c r="C84" s="62" t="s">
        <v>180</v>
      </c>
      <c r="D84" s="50">
        <v>74398.5</v>
      </c>
      <c r="E84" s="51">
        <v>43942.9</v>
      </c>
      <c r="F84" s="47">
        <f t="shared" si="2"/>
        <v>59.064228445465972</v>
      </c>
    </row>
    <row r="85" spans="2:6" ht="21" customHeight="1" x14ac:dyDescent="0.2">
      <c r="B85" s="61" t="s">
        <v>130</v>
      </c>
      <c r="C85" s="62" t="s">
        <v>131</v>
      </c>
      <c r="D85" s="50">
        <v>6614.9</v>
      </c>
      <c r="E85" s="51">
        <v>3203.8</v>
      </c>
      <c r="F85" s="47">
        <f t="shared" si="2"/>
        <v>48.433082888630217</v>
      </c>
    </row>
    <row r="86" spans="2:6" ht="17.25" customHeight="1" x14ac:dyDescent="0.2">
      <c r="B86" s="61" t="s">
        <v>132</v>
      </c>
      <c r="C86" s="62" t="s">
        <v>133</v>
      </c>
      <c r="D86" s="50">
        <v>20767.8</v>
      </c>
      <c r="E86" s="51">
        <v>8452.5</v>
      </c>
      <c r="F86" s="47">
        <f t="shared" si="2"/>
        <v>40.700026001791237</v>
      </c>
    </row>
    <row r="87" spans="2:6" ht="21" customHeight="1" x14ac:dyDescent="0.2">
      <c r="B87" s="40" t="s">
        <v>35</v>
      </c>
      <c r="C87" s="46" t="s">
        <v>181</v>
      </c>
      <c r="D87" s="42">
        <f>SUM(D88:D89)</f>
        <v>50845.3</v>
      </c>
      <c r="E87" s="43">
        <f>SUM(E88:E89)</f>
        <v>22488.300000000003</v>
      </c>
      <c r="F87" s="42">
        <f t="shared" si="2"/>
        <v>44.22886677824696</v>
      </c>
    </row>
    <row r="88" spans="2:6" ht="21" customHeight="1" x14ac:dyDescent="0.2">
      <c r="B88" s="61" t="s">
        <v>142</v>
      </c>
      <c r="C88" s="62" t="s">
        <v>182</v>
      </c>
      <c r="D88" s="47">
        <v>41120.300000000003</v>
      </c>
      <c r="E88" s="51">
        <v>18343.2</v>
      </c>
      <c r="F88" s="47">
        <f t="shared" si="2"/>
        <v>44.608623964319321</v>
      </c>
    </row>
    <row r="89" spans="2:6" ht="23.25" customHeight="1" x14ac:dyDescent="0.2">
      <c r="B89" s="61" t="s">
        <v>143</v>
      </c>
      <c r="C89" s="62" t="s">
        <v>183</v>
      </c>
      <c r="D89" s="47">
        <v>9725</v>
      </c>
      <c r="E89" s="51">
        <v>4145.1000000000004</v>
      </c>
      <c r="F89" s="47">
        <f t="shared" si="2"/>
        <v>42.623136246786636</v>
      </c>
    </row>
    <row r="90" spans="2:6" ht="21" customHeight="1" x14ac:dyDescent="0.2">
      <c r="B90" s="40" t="s">
        <v>122</v>
      </c>
      <c r="C90" s="46" t="s">
        <v>123</v>
      </c>
      <c r="D90" s="49">
        <f>SUM(D91)</f>
        <v>45</v>
      </c>
      <c r="E90" s="49">
        <f>SUM(E91)</f>
        <v>44.8</v>
      </c>
      <c r="F90" s="42">
        <f>E90*100/D90</f>
        <v>99.555555555555557</v>
      </c>
    </row>
    <row r="91" spans="2:6" ht="23.25" customHeight="1" x14ac:dyDescent="0.2">
      <c r="B91" s="61" t="s">
        <v>124</v>
      </c>
      <c r="C91" s="62" t="s">
        <v>125</v>
      </c>
      <c r="D91" s="50">
        <v>45</v>
      </c>
      <c r="E91" s="51">
        <v>44.8</v>
      </c>
      <c r="F91" s="47">
        <f t="shared" ref="F91:F104" si="3">E91*100/D91</f>
        <v>99.555555555555557</v>
      </c>
    </row>
    <row r="92" spans="2:6" ht="17.25" customHeight="1" x14ac:dyDescent="0.2">
      <c r="B92" s="40">
        <v>1000</v>
      </c>
      <c r="C92" s="46" t="s">
        <v>36</v>
      </c>
      <c r="D92" s="42">
        <f>SUM(D93:D97)</f>
        <v>56881.9</v>
      </c>
      <c r="E92" s="43">
        <f>SUM(E93:E97)</f>
        <v>23317.600000000002</v>
      </c>
      <c r="F92" s="42">
        <f t="shared" si="3"/>
        <v>40.993004804691829</v>
      </c>
    </row>
    <row r="93" spans="2:6" ht="17.25" customHeight="1" x14ac:dyDescent="0.2">
      <c r="B93" s="61" t="s">
        <v>144</v>
      </c>
      <c r="C93" s="62" t="s">
        <v>145</v>
      </c>
      <c r="D93" s="47">
        <v>333.8</v>
      </c>
      <c r="E93" s="51">
        <v>249.1</v>
      </c>
      <c r="F93" s="47">
        <f t="shared" si="3"/>
        <v>74.625524266027554</v>
      </c>
    </row>
    <row r="94" spans="2:6" ht="17.25" customHeight="1" x14ac:dyDescent="0.2">
      <c r="B94" s="61" t="s">
        <v>146</v>
      </c>
      <c r="C94" s="62" t="s">
        <v>147</v>
      </c>
      <c r="D94" s="47">
        <v>22678.2</v>
      </c>
      <c r="E94" s="51">
        <v>10273.200000000001</v>
      </c>
      <c r="F94" s="47">
        <f t="shared" si="3"/>
        <v>45.299891525782471</v>
      </c>
    </row>
    <row r="95" spans="2:6" ht="17.25" customHeight="1" x14ac:dyDescent="0.2">
      <c r="B95" s="61" t="s">
        <v>148</v>
      </c>
      <c r="C95" s="62" t="s">
        <v>149</v>
      </c>
      <c r="D95" s="47">
        <v>11895.7</v>
      </c>
      <c r="E95" s="51">
        <v>3911.4</v>
      </c>
      <c r="F95" s="47">
        <f t="shared" si="3"/>
        <v>32.880788856477551</v>
      </c>
    </row>
    <row r="96" spans="2:6" ht="17.25" customHeight="1" x14ac:dyDescent="0.2">
      <c r="B96" s="61" t="s">
        <v>150</v>
      </c>
      <c r="C96" s="62" t="s">
        <v>151</v>
      </c>
      <c r="D96" s="47">
        <v>13997.4</v>
      </c>
      <c r="E96" s="51">
        <v>5420</v>
      </c>
      <c r="F96" s="47">
        <f t="shared" si="3"/>
        <v>38.721476845699918</v>
      </c>
    </row>
    <row r="97" spans="1:7" ht="17.25" customHeight="1" x14ac:dyDescent="0.2">
      <c r="B97" s="61" t="s">
        <v>152</v>
      </c>
      <c r="C97" s="62" t="s">
        <v>153</v>
      </c>
      <c r="D97" s="47">
        <v>7976.8</v>
      </c>
      <c r="E97" s="51">
        <v>3463.9</v>
      </c>
      <c r="F97" s="47">
        <f t="shared" si="3"/>
        <v>43.424681576572056</v>
      </c>
    </row>
    <row r="98" spans="1:7" ht="17.25" customHeight="1" x14ac:dyDescent="0.2">
      <c r="B98" s="40" t="s">
        <v>79</v>
      </c>
      <c r="C98" s="46" t="s">
        <v>80</v>
      </c>
      <c r="D98" s="43">
        <f>SUM(D99)</f>
        <v>11449.3</v>
      </c>
      <c r="E98" s="43">
        <f>SUM(E99)</f>
        <v>5298.8</v>
      </c>
      <c r="F98" s="42">
        <f t="shared" si="3"/>
        <v>46.280558636772554</v>
      </c>
    </row>
    <row r="99" spans="1:7" ht="17.25" customHeight="1" x14ac:dyDescent="0.2">
      <c r="B99" s="61" t="s">
        <v>154</v>
      </c>
      <c r="C99" s="62" t="s">
        <v>185</v>
      </c>
      <c r="D99" s="47">
        <v>11449.3</v>
      </c>
      <c r="E99" s="51">
        <v>5298.8</v>
      </c>
      <c r="F99" s="47">
        <f t="shared" si="3"/>
        <v>46.280558636772554</v>
      </c>
    </row>
    <row r="100" spans="1:7" ht="17.25" customHeight="1" x14ac:dyDescent="0.2">
      <c r="B100" s="40" t="s">
        <v>81</v>
      </c>
      <c r="C100" s="46" t="s">
        <v>82</v>
      </c>
      <c r="D100" s="43">
        <f>SUM(D101)</f>
        <v>2292.6999999999998</v>
      </c>
      <c r="E100" s="43">
        <f>SUM(E101)</f>
        <v>1222.9000000000001</v>
      </c>
      <c r="F100" s="42">
        <f t="shared" si="3"/>
        <v>53.338858114886392</v>
      </c>
    </row>
    <row r="101" spans="1:7" ht="20.25" customHeight="1" x14ac:dyDescent="0.2">
      <c r="B101" s="63" t="s">
        <v>155</v>
      </c>
      <c r="C101" s="64" t="s">
        <v>156</v>
      </c>
      <c r="D101" s="65">
        <v>2292.6999999999998</v>
      </c>
      <c r="E101" s="66">
        <v>1222.9000000000001</v>
      </c>
      <c r="F101" s="47">
        <f t="shared" si="3"/>
        <v>53.338858114886392</v>
      </c>
    </row>
    <row r="102" spans="1:7" ht="31.5" x14ac:dyDescent="0.2">
      <c r="B102" s="52" t="s">
        <v>83</v>
      </c>
      <c r="C102" s="53" t="s">
        <v>84</v>
      </c>
      <c r="D102" s="55">
        <f>SUM(D103)</f>
        <v>7050</v>
      </c>
      <c r="E102" s="55">
        <f>SUM(E103)</f>
        <v>3186.3</v>
      </c>
      <c r="F102" s="54">
        <f t="shared" si="3"/>
        <v>45.195744680851064</v>
      </c>
    </row>
    <row r="103" spans="1:7" ht="25.5" x14ac:dyDescent="0.2">
      <c r="B103" s="61" t="s">
        <v>157</v>
      </c>
      <c r="C103" s="62" t="s">
        <v>184</v>
      </c>
      <c r="D103" s="47">
        <v>7050</v>
      </c>
      <c r="E103" s="51">
        <v>3186.3</v>
      </c>
      <c r="F103" s="47">
        <f t="shared" si="3"/>
        <v>45.195744680851064</v>
      </c>
    </row>
    <row r="104" spans="1:7" ht="19.5" thickBot="1" x14ac:dyDescent="0.25">
      <c r="B104" s="56"/>
      <c r="C104" s="36" t="s">
        <v>161</v>
      </c>
      <c r="D104" s="57">
        <f>SUM(D60+D67+D70+D74+D81+D87+D92+D98+D100+D102+D90+D79)</f>
        <v>878089.3</v>
      </c>
      <c r="E104" s="57">
        <f>SUM(E60+E67+E70+E74+E81+E87+E92+E98+E100+E102+E90)</f>
        <v>336813.49999999994</v>
      </c>
      <c r="F104" s="58">
        <f t="shared" si="3"/>
        <v>38.357545183616281</v>
      </c>
    </row>
    <row r="105" spans="1:7" ht="16.5" customHeight="1" x14ac:dyDescent="0.2">
      <c r="B105" s="59"/>
      <c r="C105" s="34" t="s">
        <v>37</v>
      </c>
      <c r="D105" s="60">
        <f>SUM(D58-D104)</f>
        <v>-10837.20000000007</v>
      </c>
      <c r="E105" s="60">
        <f>SUM(E58-E104)</f>
        <v>19559.400000000081</v>
      </c>
      <c r="F105" s="39"/>
    </row>
    <row r="106" spans="1:7" ht="23.25" customHeight="1" x14ac:dyDescent="0.2">
      <c r="B106" s="83" t="s">
        <v>170</v>
      </c>
      <c r="C106" s="84"/>
      <c r="D106" s="84"/>
      <c r="E106" s="84"/>
      <c r="F106" s="84"/>
    </row>
    <row r="107" spans="1:7" ht="19.5" customHeight="1" x14ac:dyDescent="0.2">
      <c r="A107" s="70"/>
      <c r="B107" s="70"/>
      <c r="C107" s="70"/>
      <c r="D107" s="70"/>
      <c r="E107" s="70"/>
      <c r="F107" s="70"/>
      <c r="G107" s="70"/>
    </row>
    <row r="108" spans="1:7" ht="42.75" customHeight="1" x14ac:dyDescent="0.2">
      <c r="A108" s="4"/>
      <c r="B108" s="9"/>
      <c r="C108" s="10"/>
      <c r="D108" s="11"/>
      <c r="E108" s="15"/>
      <c r="F108" s="11"/>
    </row>
    <row r="109" spans="1:7" x14ac:dyDescent="0.2">
      <c r="A109" s="4"/>
      <c r="B109" s="9"/>
      <c r="C109" s="10"/>
      <c r="D109" s="11"/>
      <c r="E109" s="15"/>
      <c r="F109" s="11"/>
    </row>
    <row r="110" spans="1:7" x14ac:dyDescent="0.2">
      <c r="A110" s="4"/>
      <c r="B110" s="9"/>
      <c r="C110" s="10"/>
      <c r="D110" s="11"/>
      <c r="E110" s="15"/>
      <c r="F110" s="11"/>
    </row>
    <row r="111" spans="1:7" ht="15" x14ac:dyDescent="0.2">
      <c r="A111" s="4"/>
      <c r="B111" s="17"/>
      <c r="C111" s="17"/>
      <c r="D111" s="17"/>
      <c r="E111" s="17"/>
      <c r="F111" s="17"/>
    </row>
    <row r="112" spans="1:7" ht="15" x14ac:dyDescent="0.2">
      <c r="A112" s="4"/>
      <c r="B112" s="12"/>
      <c r="C112" s="13"/>
      <c r="D112" s="14"/>
      <c r="E112" s="16"/>
      <c r="F112" s="14"/>
      <c r="G112" s="14"/>
    </row>
    <row r="113" spans="1:3" x14ac:dyDescent="0.2">
      <c r="A113" s="4"/>
      <c r="B113" s="6"/>
      <c r="C113" s="6"/>
    </row>
    <row r="114" spans="1:3" x14ac:dyDescent="0.2">
      <c r="A114" s="4"/>
      <c r="C114" s="8"/>
    </row>
    <row r="115" spans="1:3" x14ac:dyDescent="0.2">
      <c r="A115" s="4"/>
    </row>
    <row r="116" spans="1:3" x14ac:dyDescent="0.2">
      <c r="A116" s="4"/>
    </row>
    <row r="118" spans="1:3" ht="18.75" customHeight="1" x14ac:dyDescent="0.2"/>
    <row r="119" spans="1:3" ht="25.5" customHeight="1" x14ac:dyDescent="0.2">
      <c r="A119" s="7"/>
    </row>
    <row r="121" spans="1:3" x14ac:dyDescent="0.2">
      <c r="C121" s="5"/>
    </row>
    <row r="122" spans="1:3" x14ac:dyDescent="0.2">
      <c r="C122" s="5"/>
    </row>
    <row r="123" spans="1:3" x14ac:dyDescent="0.2">
      <c r="C123" s="5"/>
    </row>
    <row r="124" spans="1:3" x14ac:dyDescent="0.2">
      <c r="C124" s="5"/>
    </row>
    <row r="125" spans="1:3" x14ac:dyDescent="0.2">
      <c r="C125" s="5"/>
    </row>
    <row r="126" spans="1:3" x14ac:dyDescent="0.2">
      <c r="C126" s="5"/>
    </row>
    <row r="127" spans="1:3" x14ac:dyDescent="0.2">
      <c r="C127" s="5"/>
    </row>
    <row r="128" spans="1:3" x14ac:dyDescent="0.2">
      <c r="C128" s="5"/>
    </row>
    <row r="129" spans="3:3" x14ac:dyDescent="0.2">
      <c r="C129" s="5"/>
    </row>
    <row r="130" spans="3:3" x14ac:dyDescent="0.2">
      <c r="C130" s="5"/>
    </row>
    <row r="131" spans="3:3" x14ac:dyDescent="0.2">
      <c r="C131" s="5"/>
    </row>
    <row r="132" spans="3:3" x14ac:dyDescent="0.2">
      <c r="C132" s="5"/>
    </row>
    <row r="133" spans="3:3" x14ac:dyDescent="0.2">
      <c r="C133" s="5"/>
    </row>
    <row r="134" spans="3:3" x14ac:dyDescent="0.2">
      <c r="C134" s="5"/>
    </row>
    <row r="135" spans="3:3" x14ac:dyDescent="0.2">
      <c r="C135" s="5"/>
    </row>
    <row r="136" spans="3:3" x14ac:dyDescent="0.2">
      <c r="C136" s="5"/>
    </row>
    <row r="137" spans="3:3" x14ac:dyDescent="0.2">
      <c r="C137" s="5"/>
    </row>
    <row r="138" spans="3:3" x14ac:dyDescent="0.2">
      <c r="C138" s="5"/>
    </row>
    <row r="139" spans="3:3" x14ac:dyDescent="0.2">
      <c r="C139" s="5"/>
    </row>
    <row r="140" spans="3:3" x14ac:dyDescent="0.2">
      <c r="C140" s="5"/>
    </row>
    <row r="141" spans="3:3" x14ac:dyDescent="0.2">
      <c r="C141" s="5"/>
    </row>
    <row r="142" spans="3:3" x14ac:dyDescent="0.2">
      <c r="C142" s="5"/>
    </row>
    <row r="143" spans="3:3" x14ac:dyDescent="0.2">
      <c r="C143" s="5"/>
    </row>
    <row r="144" spans="3:3" x14ac:dyDescent="0.2">
      <c r="C144" s="5"/>
    </row>
    <row r="145" spans="3:3" x14ac:dyDescent="0.2">
      <c r="C145" s="5"/>
    </row>
    <row r="146" spans="3:3" x14ac:dyDescent="0.2">
      <c r="C146" s="5"/>
    </row>
    <row r="147" spans="3:3" x14ac:dyDescent="0.2">
      <c r="C147" s="5"/>
    </row>
  </sheetData>
  <mergeCells count="7">
    <mergeCell ref="A107:G107"/>
    <mergeCell ref="B2:F3"/>
    <mergeCell ref="B4:C5"/>
    <mergeCell ref="F4:F5"/>
    <mergeCell ref="D4:D5"/>
    <mergeCell ref="E4:E5"/>
    <mergeCell ref="B106:F106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Q11" sqref="Q11"/>
    </sheetView>
  </sheetViews>
  <sheetFormatPr defaultRowHeight="12.75" x14ac:dyDescent="0.2"/>
  <sheetData>
    <row r="1" spans="1:15" ht="30" x14ac:dyDescent="0.2">
      <c r="A1" s="85"/>
    </row>
    <row r="2" spans="1:15" ht="12.75" customHeight="1" x14ac:dyDescent="0.2">
      <c r="B2" s="86" t="s">
        <v>198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/>
    </row>
    <row r="3" spans="1:15" x14ac:dyDescent="0.2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15" ht="32.25" customHeight="1" x14ac:dyDescent="0.2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</row>
  </sheetData>
  <mergeCells count="1">
    <mergeCell ref="B2:O4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User</cp:lastModifiedBy>
  <cp:lastPrinted>2017-07-14T00:43:20Z</cp:lastPrinted>
  <dcterms:created xsi:type="dcterms:W3CDTF">2005-02-24T04:25:28Z</dcterms:created>
  <dcterms:modified xsi:type="dcterms:W3CDTF">2017-09-08T03:48:41Z</dcterms:modified>
</cp:coreProperties>
</file>